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855" activeTab="1"/>
  </bookViews>
  <sheets>
    <sheet name="Ingredients" sheetId="1" r:id="rId1"/>
    <sheet name="Calculation_sheet" sheetId="2" r:id="rId2"/>
    <sheet name="Graphs" sheetId="3" r:id="rId3"/>
  </sheets>
  <definedNames/>
  <calcPr fullCalcOnLoad="1"/>
</workbook>
</file>

<file path=xl/sharedStrings.xml><?xml version="1.0" encoding="utf-8"?>
<sst xmlns="http://schemas.openxmlformats.org/spreadsheetml/2006/main" count="227" uniqueCount="98">
  <si>
    <t xml:space="preserve">Type of ingredient </t>
  </si>
  <si>
    <t>Unit</t>
  </si>
  <si>
    <t># units</t>
  </si>
  <si>
    <t>cost/unit</t>
  </si>
  <si>
    <t>cost</t>
  </si>
  <si>
    <t>Management (ongoing)</t>
  </si>
  <si>
    <t>Manager</t>
  </si>
  <si>
    <t xml:space="preserve">Course management </t>
  </si>
  <si>
    <t>annual salary</t>
  </si>
  <si>
    <t>Management support</t>
  </si>
  <si>
    <t xml:space="preserve">Course management support </t>
  </si>
  <si>
    <t>Total recurrent management  costs</t>
  </si>
  <si>
    <t>R</t>
  </si>
  <si>
    <t xml:space="preserve">Development </t>
  </si>
  <si>
    <t xml:space="preserve">Management (development) </t>
  </si>
  <si>
    <t>Mannagement support</t>
  </si>
  <si>
    <t>Development course material</t>
  </si>
  <si>
    <t xml:space="preserve">Study guide </t>
  </si>
  <si>
    <t>1 study guide @ 150 pages</t>
  </si>
  <si>
    <t xml:space="preserve">Content development </t>
  </si>
  <si>
    <t>academic time</t>
  </si>
  <si>
    <t>hours</t>
  </si>
  <si>
    <t>Layout &amp; design</t>
  </si>
  <si>
    <t>professional time</t>
  </si>
  <si>
    <t>Podcasts</t>
  </si>
  <si>
    <t>5 podcasts</t>
  </si>
  <si>
    <t>Editing</t>
  </si>
  <si>
    <t>Syllabus</t>
  </si>
  <si>
    <t>Discussion prompts</t>
  </si>
  <si>
    <t>Assignments</t>
  </si>
  <si>
    <t>Total development costs</t>
  </si>
  <si>
    <t>FD</t>
  </si>
  <si>
    <t xml:space="preserve">Maintenance </t>
  </si>
  <si>
    <t>Total maintenance costs</t>
  </si>
  <si>
    <t>FM</t>
  </si>
  <si>
    <t>Total fixed costs</t>
  </si>
  <si>
    <t>F</t>
  </si>
  <si>
    <t>Delivery</t>
  </si>
  <si>
    <r>
      <t>Online discussion (G=25)</t>
    </r>
    <r>
      <rPr>
        <b/>
        <sz val="11"/>
        <color indexed="10"/>
        <rFont val="Calibri"/>
        <family val="2"/>
      </rPr>
      <t>***</t>
    </r>
  </si>
  <si>
    <t>Marking assignments</t>
  </si>
  <si>
    <t>Essay</t>
  </si>
  <si>
    <t>Spreadsheet</t>
  </si>
  <si>
    <t>Collaborative assignment</t>
  </si>
  <si>
    <t>Printing costs</t>
  </si>
  <si>
    <t>Postage</t>
  </si>
  <si>
    <t xml:space="preserve">Total variable cost per student </t>
  </si>
  <si>
    <t>V</t>
  </si>
  <si>
    <t>Income</t>
  </si>
  <si>
    <t>per credit point</t>
  </si>
  <si>
    <t>SF</t>
  </si>
  <si>
    <t xml:space="preserve">***Note that ac. participation in online </t>
  </si>
  <si>
    <t>discussion is a semi-variable cost</t>
  </si>
  <si>
    <t>Year 1</t>
  </si>
  <si>
    <t>Year 2</t>
  </si>
  <si>
    <t>Year 3</t>
  </si>
  <si>
    <t>Year 4</t>
  </si>
  <si>
    <t>Year 5</t>
  </si>
  <si>
    <t>Year 6</t>
  </si>
  <si>
    <t>Year 7</t>
  </si>
  <si>
    <t># students per annum</t>
  </si>
  <si>
    <t>acc # students</t>
  </si>
  <si>
    <t>Recurrent management costs</t>
  </si>
  <si>
    <t>development</t>
  </si>
  <si>
    <t>maintenance</t>
  </si>
  <si>
    <t>Variable costs</t>
  </si>
  <si>
    <t>TC</t>
  </si>
  <si>
    <t>AC</t>
  </si>
  <si>
    <t xml:space="preserve">Income per student </t>
  </si>
  <si>
    <t>Total income</t>
  </si>
  <si>
    <t xml:space="preserve">Income - cost </t>
  </si>
  <si>
    <t>Annualization</t>
  </si>
  <si>
    <t>Input</t>
  </si>
  <si>
    <t>r</t>
  </si>
  <si>
    <t>rate</t>
  </si>
  <si>
    <t>n</t>
  </si>
  <si>
    <t>years</t>
  </si>
  <si>
    <t>C</t>
  </si>
  <si>
    <t>amount</t>
  </si>
  <si>
    <t>(1+r)</t>
  </si>
  <si>
    <r>
      <t xml:space="preserve">(1+r) </t>
    </r>
    <r>
      <rPr>
        <vertAlign val="superscript"/>
        <sz val="10"/>
        <color indexed="8"/>
        <rFont val="Times New Roman"/>
        <family val="1"/>
      </rPr>
      <t>n</t>
    </r>
  </si>
  <si>
    <t>(Intermediate value)</t>
  </si>
  <si>
    <t>a(r,n)</t>
  </si>
  <si>
    <t>Annualization factor</t>
  </si>
  <si>
    <t>Result</t>
  </si>
  <si>
    <t>C*a(r,n)</t>
  </si>
  <si>
    <t xml:space="preserve">Annualized amount </t>
  </si>
  <si>
    <t>guides</t>
  </si>
  <si>
    <t>stamps</t>
  </si>
  <si>
    <t>Fixed or Variable?</t>
  </si>
  <si>
    <t>Capital or Recurrent?</t>
  </si>
  <si>
    <t>Break even point</t>
  </si>
  <si>
    <t>Year</t>
  </si>
  <si>
    <t>x</t>
  </si>
  <si>
    <r>
      <rPr>
        <b/>
        <sz val="11"/>
        <color indexed="8"/>
        <rFont val="Calibri"/>
        <family val="2"/>
      </rPr>
      <t>Annualized</t>
    </r>
    <r>
      <rPr>
        <sz val="11"/>
        <color rgb="FF000000"/>
        <rFont val="Calibri"/>
        <family val="2"/>
      </rPr>
      <t xml:space="preserve"> fixed costs of</t>
    </r>
  </si>
  <si>
    <r>
      <rPr>
        <b/>
        <sz val="11"/>
        <color indexed="8"/>
        <rFont val="Calibri"/>
        <family val="2"/>
      </rPr>
      <t>Depreciated</t>
    </r>
    <r>
      <rPr>
        <sz val="11"/>
        <color rgb="FF000000"/>
        <rFont val="Calibri"/>
        <family val="2"/>
      </rPr>
      <t xml:space="preserve"> fixed costs of</t>
    </r>
  </si>
  <si>
    <t>GRAPH A</t>
  </si>
  <si>
    <t>GRAPH B</t>
  </si>
  <si>
    <t>GRAPH 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</si>
</sst>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&quot;[$USD-407]"/>
    <numFmt numFmtId="173" formatCode="#,##0.00&quot; &quot;[$USD-407]"/>
    <numFmt numFmtId="174" formatCode="#,##0&quot; &quot;[$USD-407];&quot;-&quot;#,##0&quot; &quot;[$USD-407]"/>
    <numFmt numFmtId="175" formatCode="#,##0.00&quot; &quot;[$€-407]"/>
    <numFmt numFmtId="176" formatCode="0.0%"/>
    <numFmt numFmtId="177" formatCode="0.0000"/>
    <numFmt numFmtId="178" formatCode="0.000"/>
    <numFmt numFmtId="179" formatCode="_([$$-409]* #,##0.00_);_([$$-409]* \(#,##0.00\);_([$$-409]* &quot;-&quot;??_);_(@_)"/>
    <numFmt numFmtId="180" formatCode="&quot;$&quot;#,##0.00"/>
    <numFmt numFmtId="181" formatCode="[$-409]dddd\,\ mmmm\ dd\,\ yyyy"/>
    <numFmt numFmtId="182" formatCode="[$-409]h:mm:ss\ AM/PM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FF"/>
      <name val="Times New Roman"/>
      <family val="1"/>
    </font>
    <font>
      <b/>
      <sz val="10"/>
      <color rgb="FF339966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72" fontId="0" fillId="0" borderId="10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 wrapText="1"/>
    </xf>
    <xf numFmtId="0" fontId="44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72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44" fillId="35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indent="1"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 horizontal="left" indent="2"/>
    </xf>
    <xf numFmtId="0" fontId="0" fillId="36" borderId="10" xfId="0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left" indent="1"/>
    </xf>
    <xf numFmtId="172" fontId="0" fillId="36" borderId="10" xfId="0" applyNumberFormat="1" applyFill="1" applyBorder="1" applyAlignment="1">
      <alignment/>
    </xf>
    <xf numFmtId="0" fontId="45" fillId="0" borderId="10" xfId="0" applyFont="1" applyBorder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6" fillId="37" borderId="0" xfId="0" applyFont="1" applyFill="1" applyAlignment="1">
      <alignment/>
    </xf>
    <xf numFmtId="0" fontId="47" fillId="37" borderId="0" xfId="0" applyFont="1" applyFill="1" applyAlignment="1">
      <alignment/>
    </xf>
    <xf numFmtId="0" fontId="48" fillId="37" borderId="0" xfId="0" applyFont="1" applyFill="1" applyAlignment="1">
      <alignment/>
    </xf>
    <xf numFmtId="176" fontId="48" fillId="37" borderId="0" xfId="0" applyNumberFormat="1" applyFont="1" applyFill="1" applyAlignment="1">
      <alignment/>
    </xf>
    <xf numFmtId="1" fontId="48" fillId="37" borderId="0" xfId="0" applyNumberFormat="1" applyFont="1" applyFill="1" applyAlignment="1">
      <alignment/>
    </xf>
    <xf numFmtId="1" fontId="0" fillId="0" borderId="0" xfId="0" applyNumberFormat="1" applyAlignment="1">
      <alignment horizontal="left" indent="5"/>
    </xf>
    <xf numFmtId="177" fontId="48" fillId="37" borderId="0" xfId="0" applyNumberFormat="1" applyFont="1" applyFill="1" applyAlignment="1">
      <alignment horizontal="left" indent="4"/>
    </xf>
    <xf numFmtId="177" fontId="46" fillId="37" borderId="0" xfId="0" applyNumberFormat="1" applyFont="1" applyFill="1" applyAlignment="1">
      <alignment/>
    </xf>
    <xf numFmtId="178" fontId="46" fillId="37" borderId="0" xfId="0" applyNumberFormat="1" applyFont="1" applyFill="1" applyAlignment="1">
      <alignment/>
    </xf>
    <xf numFmtId="0" fontId="49" fillId="37" borderId="0" xfId="0" applyFont="1" applyFill="1" applyAlignment="1">
      <alignment/>
    </xf>
    <xf numFmtId="1" fontId="49" fillId="37" borderId="0" xfId="0" applyNumberFormat="1" applyFont="1" applyFill="1" applyAlignment="1">
      <alignment/>
    </xf>
    <xf numFmtId="0" fontId="44" fillId="0" borderId="0" xfId="0" applyFont="1" applyAlignment="1">
      <alignment/>
    </xf>
    <xf numFmtId="179" fontId="0" fillId="0" borderId="0" xfId="0" applyNumberFormat="1" applyAlignment="1">
      <alignment/>
    </xf>
    <xf numFmtId="174" fontId="0" fillId="38" borderId="0" xfId="0" applyNumberFormat="1" applyFill="1" applyBorder="1" applyAlignment="1">
      <alignment/>
    </xf>
    <xf numFmtId="180" fontId="0" fillId="38" borderId="0" xfId="0" applyNumberFormat="1" applyFill="1" applyBorder="1" applyAlignment="1">
      <alignment/>
    </xf>
    <xf numFmtId="0" fontId="44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4" fontId="0" fillId="0" borderId="0" xfId="0" applyNumberFormat="1" applyAlignment="1">
      <alignment horizontal="right"/>
    </xf>
    <xf numFmtId="180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38" borderId="12" xfId="0" applyFill="1" applyBorder="1" applyAlignment="1">
      <alignment/>
    </xf>
    <xf numFmtId="174" fontId="0" fillId="38" borderId="13" xfId="0" applyNumberFormat="1" applyFill="1" applyBorder="1" applyAlignment="1">
      <alignment/>
    </xf>
    <xf numFmtId="175" fontId="0" fillId="0" borderId="14" xfId="0" applyNumberFormat="1" applyBorder="1" applyAlignment="1">
      <alignment/>
    </xf>
    <xf numFmtId="0" fontId="0" fillId="38" borderId="15" xfId="0" applyFill="1" applyBorder="1" applyAlignment="1">
      <alignment horizontal="right"/>
    </xf>
    <xf numFmtId="179" fontId="0" fillId="0" borderId="16" xfId="0" applyNumberFormat="1" applyBorder="1" applyAlignment="1">
      <alignment/>
    </xf>
    <xf numFmtId="0" fontId="0" fillId="39" borderId="0" xfId="0" applyFill="1" applyBorder="1" applyAlignment="1">
      <alignment/>
    </xf>
    <xf numFmtId="179" fontId="0" fillId="0" borderId="16" xfId="44" applyNumberFormat="1" applyFont="1" applyBorder="1" applyAlignment="1">
      <alignment/>
    </xf>
    <xf numFmtId="0" fontId="0" fillId="38" borderId="17" xfId="0" applyFill="1" applyBorder="1" applyAlignment="1">
      <alignment/>
    </xf>
    <xf numFmtId="174" fontId="0" fillId="38" borderId="18" xfId="0" applyNumberFormat="1" applyFill="1" applyBorder="1" applyAlignment="1">
      <alignment/>
    </xf>
    <xf numFmtId="174" fontId="0" fillId="0" borderId="19" xfId="0" applyNumberFormat="1" applyBorder="1" applyAlignment="1">
      <alignment/>
    </xf>
    <xf numFmtId="0" fontId="0" fillId="0" borderId="12" xfId="0" applyBorder="1" applyAlignment="1">
      <alignment/>
    </xf>
    <xf numFmtId="174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 horizontal="right"/>
    </xf>
    <xf numFmtId="174" fontId="0" fillId="0" borderId="0" xfId="0" applyNumberFormat="1" applyBorder="1" applyAlignment="1">
      <alignment/>
    </xf>
    <xf numFmtId="0" fontId="0" fillId="0" borderId="17" xfId="0" applyBorder="1" applyAlignment="1">
      <alignment horizontal="right"/>
    </xf>
    <xf numFmtId="174" fontId="0" fillId="0" borderId="18" xfId="0" applyNumberFormat="1" applyBorder="1" applyAlignment="1">
      <alignment/>
    </xf>
    <xf numFmtId="174" fontId="0" fillId="4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Break Even Point = 455 Students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15"/>
          <c:w val="0.9765"/>
          <c:h val="0.81325"/>
        </c:manualLayout>
      </c:layout>
      <c:lineChart>
        <c:grouping val="standard"/>
        <c:varyColors val="0"/>
        <c:ser>
          <c:idx val="1"/>
          <c:order val="0"/>
          <c:tx>
            <c:strRef>
              <c:f>Calculation_sheet!$M$3</c:f>
              <c:strCache>
                <c:ptCount val="1"/>
                <c:pt idx="0">
                  <c:v>TC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Calculation_sheet!$N$2:$T$2</c:f>
              <c:numCache/>
            </c:numRef>
          </c:cat>
          <c:val>
            <c:numRef>
              <c:f>Calculation_sheet!$N$3:$T$3</c:f>
              <c:numCache/>
            </c:numRef>
          </c:val>
          <c:smooth val="0"/>
        </c:ser>
        <c:ser>
          <c:idx val="2"/>
          <c:order val="1"/>
          <c:tx>
            <c:strRef>
              <c:f>Calculation_sheet!$M$4</c:f>
              <c:strCache>
                <c:ptCount val="1"/>
                <c:pt idx="0">
                  <c:v>Total income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Calculation_sheet!$N$2:$T$2</c:f>
              <c:numCache/>
            </c:numRef>
          </c:cat>
          <c:val>
            <c:numRef>
              <c:f>Calculation_sheet!$N$4:$T$4</c:f>
              <c:numCache/>
            </c:numRef>
          </c:val>
          <c:smooth val="0"/>
        </c:ser>
        <c:marker val="1"/>
        <c:axId val="44449889"/>
        <c:axId val="64504682"/>
      </c:lineChart>
      <c:catAx>
        <c:axId val="44449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504682"/>
        <c:crosses val="autoZero"/>
        <c:auto val="1"/>
        <c:lblOffset val="100"/>
        <c:tickLblSkip val="1"/>
        <c:noMultiLvlLbl val="0"/>
      </c:catAx>
      <c:valAx>
        <c:axId val="645046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4498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25"/>
          <c:y val="0.918"/>
          <c:w val="0.266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Cost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1425"/>
          <c:w val="0.976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Calculation_sheet!$M$25</c:f>
              <c:strCache>
                <c:ptCount val="1"/>
                <c:pt idx="0">
                  <c:v>TC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Calculation_sheet!$N$24:$T$24</c:f>
              <c:strCache/>
            </c:strRef>
          </c:cat>
          <c:val>
            <c:numRef>
              <c:f>Calculation_sheet!$N$25:$T$25</c:f>
              <c:numCache/>
            </c:numRef>
          </c:val>
          <c:smooth val="0"/>
        </c:ser>
        <c:marker val="1"/>
        <c:axId val="43671227"/>
        <c:axId val="57496724"/>
      </c:lineChart>
      <c:catAx>
        <c:axId val="43671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496724"/>
        <c:crosses val="autoZero"/>
        <c:auto val="1"/>
        <c:lblOffset val="100"/>
        <c:tickLblSkip val="1"/>
        <c:noMultiLvlLbl val="0"/>
      </c:catAx>
      <c:valAx>
        <c:axId val="574967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671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Average Cost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775"/>
          <c:w val="0.97825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Calculation_sheet!$M$44</c:f>
              <c:strCache>
                <c:ptCount val="1"/>
                <c:pt idx="0">
                  <c:v>AC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Calculation_sheet!$N$43:$T$43</c:f>
              <c:strCache/>
            </c:strRef>
          </c:cat>
          <c:val>
            <c:numRef>
              <c:f>Calculation_sheet!$N$44:$T$44</c:f>
              <c:numCache/>
            </c:numRef>
          </c:val>
          <c:smooth val="0"/>
        </c:ser>
        <c:marker val="1"/>
        <c:axId val="47708469"/>
        <c:axId val="26723038"/>
      </c:lineChart>
      <c:catAx>
        <c:axId val="47708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723038"/>
        <c:crosses val="autoZero"/>
        <c:auto val="1"/>
        <c:lblOffset val="100"/>
        <c:tickLblSkip val="1"/>
        <c:noMultiLvlLbl val="0"/>
      </c:catAx>
      <c:valAx>
        <c:axId val="26723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708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Break Even Point = 455 Students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015"/>
          <c:w val="0.97625"/>
          <c:h val="0.81325"/>
        </c:manualLayout>
      </c:layout>
      <c:lineChart>
        <c:grouping val="standard"/>
        <c:varyColors val="0"/>
        <c:ser>
          <c:idx val="1"/>
          <c:order val="0"/>
          <c:tx>
            <c:strRef>
              <c:f>Calculation_sheet!$M$3</c:f>
              <c:strCache>
                <c:ptCount val="1"/>
                <c:pt idx="0">
                  <c:v>TC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Calculation_sheet!$N$2:$T$2</c:f>
              <c:numCach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cat>
          <c:val>
            <c:numRef>
              <c:f>Calculation_sheet!$N$3:$T$3</c:f>
              <c:numCache>
                <c:ptCount val="7"/>
                <c:pt idx="0">
                  <c:v>483523.872153379</c:v>
                </c:pt>
                <c:pt idx="1">
                  <c:v>526623.872153379</c:v>
                </c:pt>
                <c:pt idx="2">
                  <c:v>569723.872153379</c:v>
                </c:pt>
                <c:pt idx="3">
                  <c:v>612823.872153379</c:v>
                </c:pt>
                <c:pt idx="4">
                  <c:v>655923.872153379</c:v>
                </c:pt>
                <c:pt idx="5">
                  <c:v>699023.872153379</c:v>
                </c:pt>
                <c:pt idx="6">
                  <c:v>742123.872153379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Calculation_sheet!$M$4</c:f>
              <c:strCache>
                <c:ptCount val="1"/>
                <c:pt idx="0">
                  <c:v>Total income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Calculation_sheet!$N$2:$T$2</c:f>
              <c:numCach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cat>
          <c:val>
            <c:numRef>
              <c:f>Calculation_sheet!$N$4:$T$4</c:f>
              <c:numCache>
                <c:ptCount val="7"/>
                <c:pt idx="0">
                  <c:v>140000</c:v>
                </c:pt>
                <c:pt idx="1">
                  <c:v>280000</c:v>
                </c:pt>
                <c:pt idx="2">
                  <c:v>420000</c:v>
                </c:pt>
                <c:pt idx="3">
                  <c:v>560000</c:v>
                </c:pt>
                <c:pt idx="4">
                  <c:v>700000</c:v>
                </c:pt>
                <c:pt idx="5">
                  <c:v>840000</c:v>
                </c:pt>
                <c:pt idx="6">
                  <c:v>980000</c:v>
                </c:pt>
              </c:numCache>
            </c:numRef>
          </c:val>
          <c:smooth val="0"/>
        </c:ser>
        <c:marker val="1"/>
        <c:axId val="39180751"/>
        <c:axId val="17082440"/>
      </c:lineChart>
      <c:catAx>
        <c:axId val="39180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082440"/>
        <c:crosses val="autoZero"/>
        <c:auto val="1"/>
        <c:lblOffset val="100"/>
        <c:tickLblSkip val="1"/>
        <c:noMultiLvlLbl val="0"/>
      </c:catAx>
      <c:valAx>
        <c:axId val="170824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1807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75"/>
          <c:y val="0.918"/>
          <c:w val="0.273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Cost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525"/>
          <c:w val="0.976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Calculation_sheet!$M$25</c:f>
              <c:strCache>
                <c:ptCount val="1"/>
                <c:pt idx="0">
                  <c:v>TC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Calculation_sheet!$N$24:$T$24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Calculation_sheet!$N$25:$T$25</c:f>
              <c:numCache>
                <c:ptCount val="7"/>
                <c:pt idx="0">
                  <c:v>483523.872153379</c:v>
                </c:pt>
                <c:pt idx="1">
                  <c:v>526623.872153379</c:v>
                </c:pt>
                <c:pt idx="2">
                  <c:v>569723.872153379</c:v>
                </c:pt>
                <c:pt idx="3">
                  <c:v>612823.872153379</c:v>
                </c:pt>
                <c:pt idx="4">
                  <c:v>655923.872153379</c:v>
                </c:pt>
                <c:pt idx="5">
                  <c:v>699023.872153379</c:v>
                </c:pt>
                <c:pt idx="6">
                  <c:v>742123.872153379</c:v>
                </c:pt>
              </c:numCache>
            </c:numRef>
          </c:val>
          <c:smooth val="0"/>
        </c:ser>
        <c:marker val="1"/>
        <c:axId val="19524233"/>
        <c:axId val="41500370"/>
      </c:lineChart>
      <c:catAx>
        <c:axId val="19524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500370"/>
        <c:crosses val="autoZero"/>
        <c:auto val="1"/>
        <c:lblOffset val="100"/>
        <c:tickLblSkip val="1"/>
        <c:noMultiLvlLbl val="0"/>
      </c:catAx>
      <c:valAx>
        <c:axId val="415003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524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Average Cost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0775"/>
          <c:w val="0.97825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Calculation_sheet!$M$44</c:f>
              <c:strCache>
                <c:ptCount val="1"/>
                <c:pt idx="0">
                  <c:v>AC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Calculation_sheet!$N$43:$T$43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Calculation_sheet!$N$44:$T$44</c:f>
              <c:numCache>
                <c:ptCount val="7"/>
                <c:pt idx="0">
                  <c:v>4835.23872153379</c:v>
                </c:pt>
                <c:pt idx="1">
                  <c:v>2633.119360766895</c:v>
                </c:pt>
                <c:pt idx="2">
                  <c:v>1899.0795738445968</c:v>
                </c:pt>
                <c:pt idx="3">
                  <c:v>1532.0596803834476</c:v>
                </c:pt>
                <c:pt idx="4">
                  <c:v>1311.8477443067582</c:v>
                </c:pt>
                <c:pt idx="5">
                  <c:v>1165.0397869222984</c:v>
                </c:pt>
                <c:pt idx="6">
                  <c:v>1060.176960219113</c:v>
                </c:pt>
              </c:numCache>
            </c:numRef>
          </c:val>
          <c:smooth val="0"/>
        </c:ser>
        <c:marker val="1"/>
        <c:axId val="37959011"/>
        <c:axId val="6086780"/>
      </c:lineChart>
      <c:catAx>
        <c:axId val="37959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86780"/>
        <c:crosses val="autoZero"/>
        <c:auto val="1"/>
        <c:lblOffset val="100"/>
        <c:tickLblSkip val="1"/>
        <c:noMultiLvlLbl val="0"/>
      </c:catAx>
      <c:valAx>
        <c:axId val="60867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959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0.46625</cdr:y>
    </cdr:from>
    <cdr:to>
      <cdr:x>0.61325</cdr:x>
      <cdr:y>0.843</cdr:y>
    </cdr:to>
    <cdr:sp>
      <cdr:nvSpPr>
        <cdr:cNvPr id="1" name="Straight Arrow Connector 2"/>
        <cdr:cNvSpPr>
          <a:spLocks/>
        </cdr:cNvSpPr>
      </cdr:nvSpPr>
      <cdr:spPr>
        <a:xfrm>
          <a:off x="3714750" y="1495425"/>
          <a:ext cx="0" cy="1209675"/>
        </a:xfrm>
        <a:prstGeom prst="straightConnector1">
          <a:avLst/>
        </a:prstGeom>
        <a:noFill/>
        <a:ln w="22225" cmpd="sng">
          <a:solidFill>
            <a:srgbClr val="4A7EBB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3</xdr:row>
      <xdr:rowOff>190500</xdr:rowOff>
    </xdr:from>
    <xdr:to>
      <xdr:col>20</xdr:col>
      <xdr:colOff>9525</xdr:colOff>
      <xdr:row>20</xdr:row>
      <xdr:rowOff>171450</xdr:rowOff>
    </xdr:to>
    <xdr:graphicFrame>
      <xdr:nvGraphicFramePr>
        <xdr:cNvPr id="1" name="Chart 7"/>
        <xdr:cNvGraphicFramePr/>
      </xdr:nvGraphicFramePr>
      <xdr:xfrm>
        <a:off x="11801475" y="762000"/>
        <a:ext cx="6067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25</xdr:row>
      <xdr:rowOff>9525</xdr:rowOff>
    </xdr:from>
    <xdr:to>
      <xdr:col>20</xdr:col>
      <xdr:colOff>9525</xdr:colOff>
      <xdr:row>39</xdr:row>
      <xdr:rowOff>190500</xdr:rowOff>
    </xdr:to>
    <xdr:graphicFrame>
      <xdr:nvGraphicFramePr>
        <xdr:cNvPr id="2" name="Chart 8"/>
        <xdr:cNvGraphicFramePr/>
      </xdr:nvGraphicFramePr>
      <xdr:xfrm>
        <a:off x="11801475" y="4772025"/>
        <a:ext cx="60674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</xdr:colOff>
      <xdr:row>43</xdr:row>
      <xdr:rowOff>190500</xdr:rowOff>
    </xdr:from>
    <xdr:to>
      <xdr:col>20</xdr:col>
      <xdr:colOff>0</xdr:colOff>
      <xdr:row>59</xdr:row>
      <xdr:rowOff>180975</xdr:rowOff>
    </xdr:to>
    <xdr:graphicFrame>
      <xdr:nvGraphicFramePr>
        <xdr:cNvPr id="3" name="Chart 9"/>
        <xdr:cNvGraphicFramePr/>
      </xdr:nvGraphicFramePr>
      <xdr:xfrm>
        <a:off x="11801475" y="8401050"/>
        <a:ext cx="605790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0.61225</cdr:x>
      <cdr:y>0.46625</cdr:y>
    </cdr:from>
    <cdr:to>
      <cdr:x>0.61325</cdr:x>
      <cdr:y>0.843</cdr:y>
    </cdr:to>
    <cdr:sp>
      <cdr:nvSpPr>
        <cdr:cNvPr id="1" name="Straight Arrow Connector 2"/>
        <cdr:cNvSpPr>
          <a:spLocks/>
        </cdr:cNvSpPr>
      </cdr:nvSpPr>
      <cdr:spPr>
        <a:xfrm>
          <a:off x="3619500" y="1495425"/>
          <a:ext cx="9525" cy="1209675"/>
        </a:xfrm>
        <a:prstGeom prst="straightConnector1">
          <a:avLst/>
        </a:prstGeom>
        <a:noFill/>
        <a:ln w="22225" cmpd="sng">
          <a:solidFill>
            <a:srgbClr val="4A7EBB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190500</xdr:rowOff>
    </xdr:from>
    <xdr:to>
      <xdr:col>9</xdr:col>
      <xdr:colOff>9525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723900" y="762000"/>
        <a:ext cx="59150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25</xdr:row>
      <xdr:rowOff>9525</xdr:rowOff>
    </xdr:from>
    <xdr:to>
      <xdr:col>9</xdr:col>
      <xdr:colOff>9525</xdr:colOff>
      <xdr:row>39</xdr:row>
      <xdr:rowOff>190500</xdr:rowOff>
    </xdr:to>
    <xdr:graphicFrame>
      <xdr:nvGraphicFramePr>
        <xdr:cNvPr id="2" name="Chart 3"/>
        <xdr:cNvGraphicFramePr/>
      </xdr:nvGraphicFramePr>
      <xdr:xfrm>
        <a:off x="723900" y="4772025"/>
        <a:ext cx="59150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43</xdr:row>
      <xdr:rowOff>190500</xdr:rowOff>
    </xdr:from>
    <xdr:to>
      <xdr:col>9</xdr:col>
      <xdr:colOff>0</xdr:colOff>
      <xdr:row>59</xdr:row>
      <xdr:rowOff>180975</xdr:rowOff>
    </xdr:to>
    <xdr:graphicFrame>
      <xdr:nvGraphicFramePr>
        <xdr:cNvPr id="3" name="Chart 4"/>
        <xdr:cNvGraphicFramePr/>
      </xdr:nvGraphicFramePr>
      <xdr:xfrm>
        <a:off x="723900" y="8382000"/>
        <a:ext cx="590550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7">
      <selection activeCell="F34" sqref="F34"/>
    </sheetView>
  </sheetViews>
  <sheetFormatPr defaultColWidth="9.140625" defaultRowHeight="15"/>
  <cols>
    <col min="1" max="1" width="36.57421875" style="0" bestFit="1" customWidth="1"/>
    <col min="2" max="2" width="27.57421875" style="0" bestFit="1" customWidth="1"/>
    <col min="3" max="3" width="16.140625" style="0" bestFit="1" customWidth="1"/>
    <col min="4" max="4" width="9.140625" style="0" customWidth="1"/>
    <col min="5" max="6" width="13.28125" style="0" bestFit="1" customWidth="1"/>
    <col min="7" max="7" width="9.140625" style="0" customWidth="1"/>
    <col min="8" max="8" width="18.140625" style="0" customWidth="1"/>
    <col min="9" max="9" width="19.421875" style="0" customWidth="1"/>
  </cols>
  <sheetData>
    <row r="1" spans="1:9" ht="1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H1" s="40" t="s">
        <v>88</v>
      </c>
      <c r="I1" s="40" t="s">
        <v>89</v>
      </c>
    </row>
    <row r="2" spans="1:6" ht="15">
      <c r="A2" s="3" t="s">
        <v>5</v>
      </c>
      <c r="B2" s="4"/>
      <c r="C2" s="4"/>
      <c r="D2" s="4"/>
      <c r="E2" s="4"/>
      <c r="F2" s="4"/>
    </row>
    <row r="3" spans="1:9" ht="15">
      <c r="A3" s="1" t="s">
        <v>6</v>
      </c>
      <c r="B3" s="1" t="s">
        <v>7</v>
      </c>
      <c r="C3" s="1" t="s">
        <v>8</v>
      </c>
      <c r="D3" s="1">
        <v>0.5</v>
      </c>
      <c r="E3" s="5">
        <v>70000</v>
      </c>
      <c r="F3" s="5">
        <f>D3*E3</f>
        <v>35000</v>
      </c>
      <c r="H3" s="44" t="s">
        <v>36</v>
      </c>
      <c r="I3" s="46" t="s">
        <v>12</v>
      </c>
    </row>
    <row r="4" spans="1:9" ht="15">
      <c r="A4" s="1" t="s">
        <v>9</v>
      </c>
      <c r="B4" s="1" t="s">
        <v>10</v>
      </c>
      <c r="C4" s="1" t="s">
        <v>8</v>
      </c>
      <c r="D4" s="1">
        <v>0.5</v>
      </c>
      <c r="E4" s="5">
        <v>40000</v>
      </c>
      <c r="F4" s="5">
        <f>D4*E4</f>
        <v>20000</v>
      </c>
      <c r="H4" s="44" t="s">
        <v>36</v>
      </c>
      <c r="I4" s="46" t="s">
        <v>12</v>
      </c>
    </row>
    <row r="5" spans="1:21" ht="15">
      <c r="A5" s="1" t="s">
        <v>11</v>
      </c>
      <c r="B5" s="1"/>
      <c r="C5" s="1"/>
      <c r="D5" s="1"/>
      <c r="E5" s="5"/>
      <c r="F5" s="5">
        <f>SUM(F3:F4)</f>
        <v>55000</v>
      </c>
      <c r="G5" t="s">
        <v>12</v>
      </c>
      <c r="H5" s="45" t="s">
        <v>36</v>
      </c>
      <c r="I5" s="47" t="s">
        <v>12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15">
      <c r="A6" s="3" t="s">
        <v>13</v>
      </c>
      <c r="B6" s="4"/>
      <c r="C6" s="4"/>
      <c r="D6" s="4"/>
      <c r="E6" s="6"/>
      <c r="F6" s="7"/>
      <c r="G6" s="43"/>
      <c r="H6" s="45"/>
      <c r="I6" s="47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s="11" customFormat="1" ht="15">
      <c r="A7" s="8" t="s">
        <v>14</v>
      </c>
      <c r="B7" s="9"/>
      <c r="C7" s="9"/>
      <c r="D7" s="9"/>
      <c r="E7" s="10"/>
      <c r="F7" s="10"/>
      <c r="G7" s="43"/>
      <c r="H7" s="45"/>
      <c r="I7" s="47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ht="15">
      <c r="A8" s="1" t="s">
        <v>6</v>
      </c>
      <c r="B8" s="1" t="s">
        <v>7</v>
      </c>
      <c r="C8" s="1" t="s">
        <v>8</v>
      </c>
      <c r="D8" s="1">
        <v>0.2</v>
      </c>
      <c r="E8" s="5">
        <v>70000</v>
      </c>
      <c r="F8" s="5">
        <f>D8*E8</f>
        <v>14000</v>
      </c>
      <c r="G8" s="43"/>
      <c r="H8" s="45" t="s">
        <v>36</v>
      </c>
      <c r="I8" s="47" t="s">
        <v>76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ht="15">
      <c r="A9" s="1" t="s">
        <v>15</v>
      </c>
      <c r="B9" s="1" t="s">
        <v>10</v>
      </c>
      <c r="C9" s="1" t="s">
        <v>8</v>
      </c>
      <c r="D9" s="1">
        <v>0.8</v>
      </c>
      <c r="E9" s="5">
        <v>40000</v>
      </c>
      <c r="F9" s="5">
        <f>D9*E9</f>
        <v>32000</v>
      </c>
      <c r="H9" s="45" t="s">
        <v>36</v>
      </c>
      <c r="I9" s="47" t="s">
        <v>76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ht="15">
      <c r="A10" s="8" t="s">
        <v>16</v>
      </c>
      <c r="B10" s="12"/>
      <c r="C10" s="9"/>
      <c r="D10" s="9"/>
      <c r="E10" s="10"/>
      <c r="F10" s="10"/>
      <c r="H10" s="45"/>
      <c r="I10" s="47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ht="15">
      <c r="A11" s="13" t="s">
        <v>17</v>
      </c>
      <c r="B11" s="13" t="s">
        <v>18</v>
      </c>
      <c r="C11" s="1"/>
      <c r="D11" s="1"/>
      <c r="E11" s="5"/>
      <c r="F11" s="5"/>
      <c r="H11" s="45"/>
      <c r="I11" s="47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ht="15">
      <c r="A12" s="14" t="s">
        <v>19</v>
      </c>
      <c r="B12" s="14" t="s">
        <v>20</v>
      </c>
      <c r="C12" s="1" t="s">
        <v>21</v>
      </c>
      <c r="D12" s="1">
        <v>50</v>
      </c>
      <c r="E12" s="5">
        <v>30</v>
      </c>
      <c r="F12" s="5">
        <f>D12*E12</f>
        <v>1500</v>
      </c>
      <c r="H12" s="45" t="s">
        <v>36</v>
      </c>
      <c r="I12" s="47" t="s">
        <v>76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ht="15">
      <c r="A13" s="14" t="s">
        <v>22</v>
      </c>
      <c r="B13" s="14" t="s">
        <v>23</v>
      </c>
      <c r="C13" s="1" t="s">
        <v>21</v>
      </c>
      <c r="D13" s="1">
        <v>10</v>
      </c>
      <c r="E13" s="5">
        <v>20</v>
      </c>
      <c r="F13" s="5">
        <f>D13*E13</f>
        <v>200</v>
      </c>
      <c r="H13" s="45" t="s">
        <v>36</v>
      </c>
      <c r="I13" s="47" t="s">
        <v>76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ht="15">
      <c r="A14" s="1" t="s">
        <v>24</v>
      </c>
      <c r="B14" s="1" t="s">
        <v>25</v>
      </c>
      <c r="C14" s="1"/>
      <c r="D14" s="1"/>
      <c r="E14" s="5"/>
      <c r="F14" s="5"/>
      <c r="H14" s="45"/>
      <c r="I14" s="47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15">
      <c r="A15" s="14" t="s">
        <v>19</v>
      </c>
      <c r="B15" s="14" t="s">
        <v>20</v>
      </c>
      <c r="C15" s="1" t="s">
        <v>21</v>
      </c>
      <c r="D15" s="1">
        <v>20</v>
      </c>
      <c r="E15" s="5">
        <v>30</v>
      </c>
      <c r="F15" s="5">
        <f>D15*E15</f>
        <v>600</v>
      </c>
      <c r="H15" s="45" t="s">
        <v>36</v>
      </c>
      <c r="I15" s="47" t="s">
        <v>76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1:21" ht="15">
      <c r="A16" s="14" t="s">
        <v>26</v>
      </c>
      <c r="B16" s="14" t="s">
        <v>23</v>
      </c>
      <c r="C16" s="1" t="s">
        <v>21</v>
      </c>
      <c r="D16" s="1">
        <v>10</v>
      </c>
      <c r="E16" s="5">
        <v>20</v>
      </c>
      <c r="F16" s="5">
        <f>D16*E16</f>
        <v>200</v>
      </c>
      <c r="H16" s="45" t="s">
        <v>36</v>
      </c>
      <c r="I16" s="47" t="s">
        <v>76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ht="15">
      <c r="A17" s="1" t="s">
        <v>27</v>
      </c>
      <c r="B17" s="14" t="s">
        <v>20</v>
      </c>
      <c r="C17" s="1" t="s">
        <v>21</v>
      </c>
      <c r="D17" s="1">
        <v>10</v>
      </c>
      <c r="E17" s="5">
        <v>30</v>
      </c>
      <c r="F17" s="5">
        <f>D17*E17</f>
        <v>300</v>
      </c>
      <c r="H17" s="45" t="s">
        <v>36</v>
      </c>
      <c r="I17" s="47" t="s">
        <v>76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9" ht="15">
      <c r="A18" s="1" t="s">
        <v>28</v>
      </c>
      <c r="B18" s="14" t="s">
        <v>20</v>
      </c>
      <c r="C18" s="1" t="s">
        <v>21</v>
      </c>
      <c r="D18" s="1">
        <v>50</v>
      </c>
      <c r="E18" s="5">
        <v>30</v>
      </c>
      <c r="F18" s="5">
        <f>D18*E18</f>
        <v>1500</v>
      </c>
      <c r="H18" s="45" t="s">
        <v>36</v>
      </c>
      <c r="I18" s="47" t="s">
        <v>76</v>
      </c>
    </row>
    <row r="19" spans="1:9" ht="15">
      <c r="A19" s="1" t="s">
        <v>29</v>
      </c>
      <c r="B19" s="14" t="s">
        <v>20</v>
      </c>
      <c r="C19" s="1" t="s">
        <v>21</v>
      </c>
      <c r="D19" s="1">
        <v>9</v>
      </c>
      <c r="E19" s="5">
        <v>30</v>
      </c>
      <c r="F19" s="5">
        <f>D19*E19</f>
        <v>270</v>
      </c>
      <c r="H19" s="45" t="s">
        <v>36</v>
      </c>
      <c r="I19" s="47" t="s">
        <v>76</v>
      </c>
    </row>
    <row r="20" spans="1:9" ht="15">
      <c r="A20" s="1" t="s">
        <v>30</v>
      </c>
      <c r="B20" s="14"/>
      <c r="C20" s="1"/>
      <c r="D20" s="1"/>
      <c r="E20" s="5"/>
      <c r="F20" s="5">
        <f>SUM(F8:F19)</f>
        <v>50570</v>
      </c>
      <c r="G20" t="s">
        <v>31</v>
      </c>
      <c r="H20" s="45" t="s">
        <v>36</v>
      </c>
      <c r="I20" s="47" t="s">
        <v>76</v>
      </c>
    </row>
    <row r="21" spans="1:9" ht="15">
      <c r="A21" s="8" t="s">
        <v>32</v>
      </c>
      <c r="B21" s="9"/>
      <c r="C21" s="9"/>
      <c r="D21" s="9"/>
      <c r="E21" s="10"/>
      <c r="F21" s="10"/>
      <c r="H21" s="44"/>
      <c r="I21" s="46"/>
    </row>
    <row r="22" spans="1:9" ht="15">
      <c r="A22" s="14" t="s">
        <v>19</v>
      </c>
      <c r="B22" s="14" t="s">
        <v>20</v>
      </c>
      <c r="C22" s="1" t="s">
        <v>21</v>
      </c>
      <c r="D22" s="1">
        <v>20</v>
      </c>
      <c r="E22" s="5">
        <v>30</v>
      </c>
      <c r="F22" s="5">
        <f>D22*E22</f>
        <v>600</v>
      </c>
      <c r="H22" s="44" t="s">
        <v>36</v>
      </c>
      <c r="I22" s="46" t="s">
        <v>76</v>
      </c>
    </row>
    <row r="23" spans="1:9" ht="15">
      <c r="A23" s="14" t="s">
        <v>22</v>
      </c>
      <c r="B23" s="14" t="s">
        <v>23</v>
      </c>
      <c r="C23" s="1" t="s">
        <v>21</v>
      </c>
      <c r="D23" s="1">
        <v>5</v>
      </c>
      <c r="E23" s="5">
        <v>20</v>
      </c>
      <c r="F23" s="5">
        <f>D23*E23</f>
        <v>100</v>
      </c>
      <c r="H23" s="44" t="s">
        <v>36</v>
      </c>
      <c r="I23" s="46" t="s">
        <v>76</v>
      </c>
    </row>
    <row r="24" spans="1:9" ht="15">
      <c r="A24" s="14" t="s">
        <v>33</v>
      </c>
      <c r="B24" s="14"/>
      <c r="C24" s="1"/>
      <c r="D24" s="1"/>
      <c r="E24" s="5"/>
      <c r="F24" s="5">
        <f>SUM(F22:F23)</f>
        <v>700</v>
      </c>
      <c r="G24" t="s">
        <v>34</v>
      </c>
      <c r="H24" s="44" t="s">
        <v>36</v>
      </c>
      <c r="I24" s="46" t="s">
        <v>76</v>
      </c>
    </row>
    <row r="25" spans="1:9" ht="15">
      <c r="A25" s="14" t="s">
        <v>35</v>
      </c>
      <c r="B25" s="14"/>
      <c r="C25" s="1"/>
      <c r="D25" s="1"/>
      <c r="E25" s="5"/>
      <c r="F25" s="5">
        <f>SUM(F20,F24)</f>
        <v>51270</v>
      </c>
      <c r="G25" t="s">
        <v>36</v>
      </c>
      <c r="H25" s="44" t="s">
        <v>36</v>
      </c>
      <c r="I25" s="46" t="s">
        <v>76</v>
      </c>
    </row>
    <row r="26" spans="1:9" ht="15">
      <c r="A26" s="3" t="s">
        <v>37</v>
      </c>
      <c r="B26" s="4"/>
      <c r="C26" s="4"/>
      <c r="D26" s="4"/>
      <c r="E26" s="6"/>
      <c r="F26" s="6"/>
      <c r="H26" s="44"/>
      <c r="I26" s="46"/>
    </row>
    <row r="27" spans="1:9" ht="15">
      <c r="A27" s="1" t="s">
        <v>38</v>
      </c>
      <c r="B27" s="14" t="s">
        <v>20</v>
      </c>
      <c r="C27" s="1" t="s">
        <v>21</v>
      </c>
      <c r="D27" s="1">
        <v>150</v>
      </c>
      <c r="E27" s="5">
        <v>30</v>
      </c>
      <c r="F27" s="15">
        <f>(D27*E27)/25</f>
        <v>180</v>
      </c>
      <c r="H27" s="44" t="s">
        <v>46</v>
      </c>
      <c r="I27" s="46" t="s">
        <v>12</v>
      </c>
    </row>
    <row r="28" spans="1:9" ht="15">
      <c r="A28" s="1" t="s">
        <v>39</v>
      </c>
      <c r="B28" s="1"/>
      <c r="C28" s="1"/>
      <c r="D28" s="1"/>
      <c r="E28" s="5"/>
      <c r="F28" s="15"/>
      <c r="H28" s="44"/>
      <c r="I28" s="46"/>
    </row>
    <row r="29" spans="1:9" ht="15">
      <c r="A29" s="16" t="s">
        <v>40</v>
      </c>
      <c r="B29" s="14" t="s">
        <v>20</v>
      </c>
      <c r="C29" s="1" t="s">
        <v>21</v>
      </c>
      <c r="D29" s="1">
        <v>0.5</v>
      </c>
      <c r="E29" s="5">
        <v>30</v>
      </c>
      <c r="F29" s="15">
        <f>D29*E29</f>
        <v>15</v>
      </c>
      <c r="H29" s="44" t="s">
        <v>46</v>
      </c>
      <c r="I29" s="46" t="s">
        <v>12</v>
      </c>
    </row>
    <row r="30" spans="1:9" ht="15">
      <c r="A30" s="16" t="s">
        <v>41</v>
      </c>
      <c r="B30" s="14" t="s">
        <v>20</v>
      </c>
      <c r="C30" s="1" t="s">
        <v>21</v>
      </c>
      <c r="D30" s="1">
        <v>0.7</v>
      </c>
      <c r="E30" s="5">
        <v>30</v>
      </c>
      <c r="F30" s="15">
        <f>D30*E30</f>
        <v>21</v>
      </c>
      <c r="H30" s="44" t="s">
        <v>46</v>
      </c>
      <c r="I30" s="46" t="s">
        <v>12</v>
      </c>
    </row>
    <row r="31" spans="1:9" ht="15">
      <c r="A31" s="16" t="s">
        <v>42</v>
      </c>
      <c r="B31" s="14" t="s">
        <v>20</v>
      </c>
      <c r="C31" s="1" t="s">
        <v>21</v>
      </c>
      <c r="D31" s="1">
        <v>0.5</v>
      </c>
      <c r="E31" s="5">
        <v>30</v>
      </c>
      <c r="F31" s="15">
        <f>D31*E31</f>
        <v>15</v>
      </c>
      <c r="H31" s="44" t="s">
        <v>46</v>
      </c>
      <c r="I31" s="46" t="s">
        <v>12</v>
      </c>
    </row>
    <row r="32" spans="1:9" ht="15">
      <c r="A32" s="1" t="s">
        <v>43</v>
      </c>
      <c r="B32" s="13" t="s">
        <v>18</v>
      </c>
      <c r="C32" s="1" t="s">
        <v>86</v>
      </c>
      <c r="D32" s="1">
        <v>25</v>
      </c>
      <c r="E32" s="5">
        <v>5</v>
      </c>
      <c r="F32" s="15">
        <f>D32*E32</f>
        <v>125</v>
      </c>
      <c r="H32" s="44" t="s">
        <v>46</v>
      </c>
      <c r="I32" s="46" t="s">
        <v>12</v>
      </c>
    </row>
    <row r="33" spans="1:9" ht="15">
      <c r="A33" s="1" t="s">
        <v>44</v>
      </c>
      <c r="B33" s="13" t="s">
        <v>18</v>
      </c>
      <c r="C33" s="1" t="s">
        <v>87</v>
      </c>
      <c r="D33" s="1">
        <v>25</v>
      </c>
      <c r="E33" s="5">
        <v>3</v>
      </c>
      <c r="F33" s="15">
        <f>D33*E33</f>
        <v>75</v>
      </c>
      <c r="H33" s="44" t="s">
        <v>46</v>
      </c>
      <c r="I33" s="46" t="s">
        <v>12</v>
      </c>
    </row>
    <row r="34" spans="1:9" ht="15">
      <c r="A34" s="16" t="s">
        <v>45</v>
      </c>
      <c r="B34" s="13"/>
      <c r="C34" s="1"/>
      <c r="D34" s="1"/>
      <c r="E34" s="5"/>
      <c r="F34" s="15">
        <f>SUM(F27:F33)</f>
        <v>431</v>
      </c>
      <c r="G34" t="s">
        <v>46</v>
      </c>
      <c r="H34" s="44" t="s">
        <v>46</v>
      </c>
      <c r="I34" s="46" t="s">
        <v>12</v>
      </c>
    </row>
    <row r="35" spans="1:12" ht="15">
      <c r="A35" s="17" t="s">
        <v>47</v>
      </c>
      <c r="B35" s="18"/>
      <c r="C35" s="19" t="s">
        <v>48</v>
      </c>
      <c r="D35" s="18">
        <v>5</v>
      </c>
      <c r="E35" s="20">
        <v>280</v>
      </c>
      <c r="F35" s="20">
        <f>D35*E35</f>
        <v>1400</v>
      </c>
      <c r="G35" t="s">
        <v>49</v>
      </c>
      <c r="L35" s="36"/>
    </row>
    <row r="36" spans="1:6" ht="15">
      <c r="A36" s="21" t="s">
        <v>50</v>
      </c>
      <c r="B36" s="1"/>
      <c r="C36" s="1"/>
      <c r="D36" s="1"/>
      <c r="E36" s="1"/>
      <c r="F36" s="1"/>
    </row>
    <row r="37" spans="1:6" ht="15">
      <c r="A37" s="21" t="s">
        <v>51</v>
      </c>
      <c r="B37" s="1"/>
      <c r="C37" s="1"/>
      <c r="D37" s="1"/>
      <c r="E37" s="1"/>
      <c r="F37" s="1"/>
    </row>
  </sheetData>
  <sheetProtection/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="90" zoomScaleNormal="90" zoomScalePageLayoutView="0" workbookViewId="0" topLeftCell="A1">
      <selection activeCell="J39" sqref="J39"/>
    </sheetView>
  </sheetViews>
  <sheetFormatPr defaultColWidth="9.140625" defaultRowHeight="15"/>
  <cols>
    <col min="1" max="1" width="27.28125" style="0" bestFit="1" customWidth="1"/>
    <col min="2" max="2" width="18.00390625" style="0" bestFit="1" customWidth="1"/>
    <col min="3" max="3" width="18.00390625" style="0" customWidth="1"/>
    <col min="4" max="5" width="12.8515625" style="0" bestFit="1" customWidth="1"/>
    <col min="6" max="6" width="13.140625" style="0" customWidth="1"/>
    <col min="7" max="10" width="12.8515625" style="0" bestFit="1" customWidth="1"/>
    <col min="11" max="11" width="14.00390625" style="0" customWidth="1"/>
    <col min="12" max="12" width="9.140625" style="0" customWidth="1"/>
    <col min="13" max="13" width="13.421875" style="0" bestFit="1" customWidth="1"/>
    <col min="14" max="14" width="10.421875" style="0" bestFit="1" customWidth="1"/>
    <col min="15" max="17" width="13.28125" style="0" bestFit="1" customWidth="1"/>
  </cols>
  <sheetData>
    <row r="1" spans="4:10" ht="15">
      <c r="D1" t="s">
        <v>52</v>
      </c>
      <c r="E1" t="s">
        <v>53</v>
      </c>
      <c r="F1" t="s">
        <v>54</v>
      </c>
      <c r="G1" t="s">
        <v>55</v>
      </c>
      <c r="H1" t="s">
        <v>56</v>
      </c>
      <c r="I1" t="s">
        <v>57</v>
      </c>
      <c r="J1" t="s">
        <v>58</v>
      </c>
    </row>
    <row r="2" spans="1:20" ht="15">
      <c r="A2" t="s">
        <v>59</v>
      </c>
      <c r="D2">
        <v>100</v>
      </c>
      <c r="E2">
        <v>100</v>
      </c>
      <c r="F2">
        <v>100</v>
      </c>
      <c r="G2">
        <v>100</v>
      </c>
      <c r="H2">
        <v>100</v>
      </c>
      <c r="I2">
        <v>100</v>
      </c>
      <c r="J2">
        <v>100</v>
      </c>
      <c r="M2" t="s">
        <v>60</v>
      </c>
      <c r="N2">
        <v>100</v>
      </c>
      <c r="O2">
        <v>200</v>
      </c>
      <c r="P2">
        <v>300</v>
      </c>
      <c r="Q2">
        <v>400</v>
      </c>
      <c r="R2">
        <v>500</v>
      </c>
      <c r="S2">
        <v>600</v>
      </c>
      <c r="T2">
        <v>700</v>
      </c>
    </row>
    <row r="3" spans="1:20" ht="15">
      <c r="A3" t="s">
        <v>60</v>
      </c>
      <c r="D3">
        <v>100</v>
      </c>
      <c r="E3">
        <v>200</v>
      </c>
      <c r="F3">
        <v>300</v>
      </c>
      <c r="G3">
        <v>400</v>
      </c>
      <c r="H3">
        <v>500</v>
      </c>
      <c r="I3">
        <v>600</v>
      </c>
      <c r="J3">
        <v>700</v>
      </c>
      <c r="M3" s="50" t="s">
        <v>65</v>
      </c>
      <c r="N3" s="50">
        <v>483523.872153379</v>
      </c>
      <c r="O3" s="50">
        <v>526623.872153379</v>
      </c>
      <c r="P3" s="50">
        <v>569723.872153379</v>
      </c>
      <c r="Q3">
        <v>612823.872153379</v>
      </c>
      <c r="R3">
        <v>655923.872153379</v>
      </c>
      <c r="S3">
        <v>699023.872153379</v>
      </c>
      <c r="T3">
        <v>742123.872153379</v>
      </c>
    </row>
    <row r="4" spans="1:20" ht="15">
      <c r="A4" t="s">
        <v>61</v>
      </c>
      <c r="B4" s="22"/>
      <c r="C4" s="22"/>
      <c r="D4">
        <v>55000</v>
      </c>
      <c r="E4">
        <v>55000</v>
      </c>
      <c r="F4">
        <v>55000</v>
      </c>
      <c r="G4">
        <v>55000</v>
      </c>
      <c r="H4">
        <v>55000</v>
      </c>
      <c r="I4">
        <v>55000</v>
      </c>
      <c r="J4">
        <v>55000</v>
      </c>
      <c r="K4" s="37">
        <f>SUM(D4:J4)</f>
        <v>385000</v>
      </c>
      <c r="M4" s="51" t="s">
        <v>68</v>
      </c>
      <c r="N4" s="51">
        <v>140000</v>
      </c>
      <c r="O4" s="51">
        <v>280000</v>
      </c>
      <c r="P4" s="51">
        <v>420000</v>
      </c>
      <c r="Q4">
        <v>560000</v>
      </c>
      <c r="R4">
        <v>700000</v>
      </c>
      <c r="S4">
        <v>840000</v>
      </c>
      <c r="T4">
        <v>980000</v>
      </c>
    </row>
    <row r="5" spans="1:11" ht="15">
      <c r="A5" s="53" t="s">
        <v>94</v>
      </c>
      <c r="B5" s="54"/>
      <c r="C5" s="54"/>
      <c r="D5" s="54"/>
      <c r="E5" s="54"/>
      <c r="F5" s="54"/>
      <c r="G5" s="54"/>
      <c r="H5" s="54"/>
      <c r="I5" s="54"/>
      <c r="J5" s="54"/>
      <c r="K5" s="55"/>
    </row>
    <row r="6" spans="1:11" ht="15">
      <c r="A6" s="56" t="s">
        <v>62</v>
      </c>
      <c r="B6" s="38">
        <f>Ingredients!F20</f>
        <v>50570</v>
      </c>
      <c r="C6" s="39">
        <f>B6/7</f>
        <v>7224.285714285715</v>
      </c>
      <c r="D6" s="38">
        <v>7224.29</v>
      </c>
      <c r="E6" s="38">
        <v>7224.29</v>
      </c>
      <c r="F6" s="38">
        <v>7224.29</v>
      </c>
      <c r="G6" s="38">
        <v>7224.29</v>
      </c>
      <c r="H6" s="38">
        <v>7224.29</v>
      </c>
      <c r="I6" s="38">
        <v>7224.29</v>
      </c>
      <c r="J6" s="38">
        <v>7224.29</v>
      </c>
      <c r="K6" s="57"/>
    </row>
    <row r="7" spans="1:11" ht="15">
      <c r="A7" s="56" t="s">
        <v>63</v>
      </c>
      <c r="B7" s="38">
        <f>Ingredients!F24</f>
        <v>700</v>
      </c>
      <c r="C7" s="39">
        <f>B7/3</f>
        <v>233.33333333333334</v>
      </c>
      <c r="D7" s="58"/>
      <c r="E7" s="58"/>
      <c r="F7" s="58"/>
      <c r="G7" s="58"/>
      <c r="H7" s="38">
        <v>233.33333333333334</v>
      </c>
      <c r="I7" s="38">
        <v>233.33333333333334</v>
      </c>
      <c r="J7" s="38">
        <v>233.33333333333334</v>
      </c>
      <c r="K7" s="59"/>
    </row>
    <row r="8" spans="1:11" ht="15">
      <c r="A8" s="60"/>
      <c r="B8" s="61"/>
      <c r="C8" s="61"/>
      <c r="D8" s="61">
        <f>SUM(D4:D6)</f>
        <v>62224.29</v>
      </c>
      <c r="E8" s="61">
        <f>SUM(E4:E6)</f>
        <v>62224.29</v>
      </c>
      <c r="F8" s="61">
        <f>SUM(F4:F6)</f>
        <v>62224.29</v>
      </c>
      <c r="G8" s="61">
        <f>SUM(G4:G6)</f>
        <v>62224.29</v>
      </c>
      <c r="H8" s="61">
        <f>SUM(H4:H7)</f>
        <v>62457.62333333334</v>
      </c>
      <c r="I8" s="61">
        <f>SUM(I4:I7)</f>
        <v>62457.62333333334</v>
      </c>
      <c r="J8" s="61">
        <f>SUM(J4:J7)</f>
        <v>62457.62333333334</v>
      </c>
      <c r="K8" s="62">
        <f>SUM(D8:J8)</f>
        <v>436270.03</v>
      </c>
    </row>
    <row r="9" spans="1:11" ht="15">
      <c r="A9" s="63" t="s">
        <v>93</v>
      </c>
      <c r="B9" s="64"/>
      <c r="C9" s="64"/>
      <c r="D9" s="64"/>
      <c r="E9" s="64"/>
      <c r="F9" s="64"/>
      <c r="G9" s="64"/>
      <c r="H9" s="64"/>
      <c r="I9" s="64"/>
      <c r="J9" s="64"/>
      <c r="K9" s="65"/>
    </row>
    <row r="10" spans="1:11" ht="15">
      <c r="A10" s="66" t="s">
        <v>62</v>
      </c>
      <c r="B10" s="67">
        <f>B6</f>
        <v>50570</v>
      </c>
      <c r="C10" s="67">
        <f>-PMT(2%,7,50570)</f>
        <v>7813.669620133744</v>
      </c>
      <c r="D10" s="67">
        <f>-PMT(2%,7,50570)</f>
        <v>7813.669620133744</v>
      </c>
      <c r="E10" s="67">
        <f>-PMT(2%,7,50570)</f>
        <v>7813.669620133744</v>
      </c>
      <c r="F10" s="67">
        <f>-PMT(2%,7,50570)</f>
        <v>7813.669620133744</v>
      </c>
      <c r="G10" s="67">
        <f>-PMT(2%,7,50570)</f>
        <v>7813.669620133744</v>
      </c>
      <c r="H10" s="67">
        <f>-PMT(2%,7,50570)</f>
        <v>7813.669620133744</v>
      </c>
      <c r="I10" s="67">
        <f>-PMT(2%,7,50570)</f>
        <v>7813.669620133744</v>
      </c>
      <c r="J10" s="67">
        <f>-PMT(2%,7,50570)</f>
        <v>7813.669620133744</v>
      </c>
      <c r="K10" s="59"/>
    </row>
    <row r="11" spans="1:11" ht="15">
      <c r="A11" s="66" t="s">
        <v>63</v>
      </c>
      <c r="B11" s="67">
        <f>B7</f>
        <v>700</v>
      </c>
      <c r="C11" s="67">
        <f>-PMT(2%,3,700)</f>
        <v>242.72827081427263</v>
      </c>
      <c r="D11" s="41"/>
      <c r="E11" s="67"/>
      <c r="F11" s="67"/>
      <c r="G11" s="67"/>
      <c r="H11" s="67">
        <f>-PMT(2%,3,700)</f>
        <v>242.72827081427263</v>
      </c>
      <c r="I11" s="67">
        <f>-PMT(2%,3,700)</f>
        <v>242.72827081427263</v>
      </c>
      <c r="J11" s="67">
        <f>-PMT(2%,3,700)</f>
        <v>242.72827081427263</v>
      </c>
      <c r="K11" s="59"/>
    </row>
    <row r="12" spans="1:11" ht="15">
      <c r="A12" s="68"/>
      <c r="B12" s="69"/>
      <c r="C12" s="69"/>
      <c r="D12" s="69">
        <f>SUM(D4,D10,D11)</f>
        <v>62813.66962013375</v>
      </c>
      <c r="E12" s="69">
        <f>SUM(E4,E10,E11)</f>
        <v>62813.66962013375</v>
      </c>
      <c r="F12" s="69">
        <f>SUM(F4,F10,F11)</f>
        <v>62813.66962013375</v>
      </c>
      <c r="G12" s="69">
        <f>SUM(G4,G10,G11)</f>
        <v>62813.66962013375</v>
      </c>
      <c r="H12" s="69">
        <f>SUM(H4,H10,H11)</f>
        <v>63056.39789094802</v>
      </c>
      <c r="I12" s="69">
        <f>SUM(I4,I10,I11)</f>
        <v>63056.39789094802</v>
      </c>
      <c r="J12" s="69">
        <f>SUM(J4,J10,J11)</f>
        <v>63056.39789094802</v>
      </c>
      <c r="K12" s="62">
        <f>SUM(D12:J12)</f>
        <v>440423.872153379</v>
      </c>
    </row>
    <row r="13" spans="1:11" ht="15">
      <c r="A13" t="s">
        <v>35</v>
      </c>
      <c r="B13" s="22">
        <f>K12</f>
        <v>440423.872153379</v>
      </c>
      <c r="C13" s="22"/>
      <c r="D13" s="70">
        <v>440423.872153379</v>
      </c>
      <c r="E13" s="70">
        <v>440423.872153379</v>
      </c>
      <c r="F13" s="70">
        <v>440423.872153379</v>
      </c>
      <c r="G13" s="70">
        <v>440423.872153379</v>
      </c>
      <c r="H13" s="70">
        <v>440423.872153379</v>
      </c>
      <c r="I13" s="70">
        <v>440423.872153379</v>
      </c>
      <c r="J13" s="70">
        <v>440423.872153379</v>
      </c>
      <c r="K13" s="23"/>
    </row>
    <row r="14" spans="1:10" ht="15">
      <c r="A14" t="s">
        <v>64</v>
      </c>
      <c r="B14" s="48">
        <f>Ingredients!F34</f>
        <v>431</v>
      </c>
      <c r="C14" s="22"/>
      <c r="D14" s="48">
        <v>431</v>
      </c>
      <c r="E14" s="48">
        <v>431</v>
      </c>
      <c r="F14" s="48">
        <v>431</v>
      </c>
      <c r="G14" s="48">
        <v>431</v>
      </c>
      <c r="H14" s="48">
        <v>431</v>
      </c>
      <c r="I14" s="48">
        <v>431</v>
      </c>
      <c r="J14" s="48">
        <v>431</v>
      </c>
    </row>
    <row r="15" spans="1:10" ht="15">
      <c r="A15" t="s">
        <v>65</v>
      </c>
      <c r="B15" s="49"/>
      <c r="C15" s="22"/>
      <c r="D15" s="49">
        <f>D13+D14*D3</f>
        <v>483523.872153379</v>
      </c>
      <c r="E15" s="49">
        <f>E13+E14*E3</f>
        <v>526623.872153379</v>
      </c>
      <c r="F15" s="49">
        <f>F13+F14*F3</f>
        <v>569723.872153379</v>
      </c>
      <c r="G15" s="49">
        <f>G13+G14*G3</f>
        <v>612823.872153379</v>
      </c>
      <c r="H15" s="49">
        <f>H13+H14*H3</f>
        <v>655923.872153379</v>
      </c>
      <c r="I15" s="49">
        <f>I13+I14*I3</f>
        <v>699023.872153379</v>
      </c>
      <c r="J15" s="49">
        <f>J13+J14*J3</f>
        <v>742123.872153379</v>
      </c>
    </row>
    <row r="16" spans="1:10" ht="15">
      <c r="A16" t="s">
        <v>66</v>
      </c>
      <c r="B16" s="49"/>
      <c r="C16" s="49"/>
      <c r="D16" s="22">
        <f>D15/D3</f>
        <v>4835.23872153379</v>
      </c>
      <c r="E16" s="22">
        <f>E15/E3</f>
        <v>2633.119360766895</v>
      </c>
      <c r="F16" s="22">
        <f>F15/F3</f>
        <v>1899.0795738445968</v>
      </c>
      <c r="G16" s="22">
        <f>G15/G3</f>
        <v>1532.0596803834476</v>
      </c>
      <c r="H16" s="22">
        <f>H15/H3</f>
        <v>1311.8477443067582</v>
      </c>
      <c r="I16" s="22">
        <f>I15/I3</f>
        <v>1165.0397869222984</v>
      </c>
      <c r="J16" s="22">
        <f>J15/J3</f>
        <v>1060.176960219113</v>
      </c>
    </row>
    <row r="17" spans="1:11" ht="15">
      <c r="A17" t="s">
        <v>67</v>
      </c>
      <c r="B17" s="22">
        <f>Ingredients!F35</f>
        <v>1400</v>
      </c>
      <c r="C17" s="22"/>
      <c r="D17" s="22">
        <v>1400</v>
      </c>
      <c r="E17" s="22">
        <v>1400</v>
      </c>
      <c r="F17" s="22">
        <v>1400</v>
      </c>
      <c r="G17" s="22">
        <v>1400</v>
      </c>
      <c r="H17" s="22">
        <v>1400</v>
      </c>
      <c r="I17" s="22">
        <v>1400</v>
      </c>
      <c r="J17" s="22">
        <v>1400</v>
      </c>
      <c r="K17" s="22"/>
    </row>
    <row r="18" spans="1:10" ht="15">
      <c r="A18" t="s">
        <v>68</v>
      </c>
      <c r="B18" s="22"/>
      <c r="C18" s="22"/>
      <c r="D18" s="22">
        <f>D17*D3</f>
        <v>140000</v>
      </c>
      <c r="E18" s="22">
        <f>E17*E3</f>
        <v>280000</v>
      </c>
      <c r="F18" s="22">
        <f>F17*F3</f>
        <v>420000</v>
      </c>
      <c r="G18" s="22">
        <f>G17*G3</f>
        <v>560000</v>
      </c>
      <c r="H18" s="22">
        <f>H17*H3</f>
        <v>700000</v>
      </c>
      <c r="I18" s="22">
        <f>I17*I3</f>
        <v>840000</v>
      </c>
      <c r="J18" s="22">
        <f>J17*J3</f>
        <v>980000</v>
      </c>
    </row>
    <row r="19" spans="1:10" ht="15">
      <c r="A19" t="s">
        <v>69</v>
      </c>
      <c r="B19" s="22"/>
      <c r="C19" s="22"/>
      <c r="D19" s="22">
        <f>D18-D15</f>
        <v>-343523.872153379</v>
      </c>
      <c r="E19" s="22">
        <f>E18-E15</f>
        <v>-246623.87215337902</v>
      </c>
      <c r="F19" s="22">
        <f>F18-F15</f>
        <v>-149723.87215337902</v>
      </c>
      <c r="G19" s="22">
        <f>G18-G15</f>
        <v>-52823.87215337902</v>
      </c>
      <c r="H19" s="22">
        <f>H18-H15</f>
        <v>44076.12784662098</v>
      </c>
      <c r="I19" s="22">
        <f>I18-I15</f>
        <v>140976.12784662098</v>
      </c>
      <c r="J19" s="22">
        <f>J18-J15</f>
        <v>237876.12784662098</v>
      </c>
    </row>
    <row r="20" spans="1:4" ht="15">
      <c r="A20" t="s">
        <v>90</v>
      </c>
      <c r="D20" s="23">
        <f>D13/(D17-D14)</f>
        <v>454.51379995188756</v>
      </c>
    </row>
    <row r="21" ht="15">
      <c r="M21" s="51"/>
    </row>
    <row r="22" spans="1:10" ht="15">
      <c r="A22" s="24"/>
      <c r="C22" s="23"/>
      <c r="D22" s="25"/>
      <c r="E22" s="25"/>
      <c r="F22" s="26" t="s">
        <v>70</v>
      </c>
      <c r="G22" s="25"/>
      <c r="H22" s="23"/>
      <c r="I22" s="23"/>
      <c r="J22" s="23"/>
    </row>
    <row r="23" spans="1:17" ht="15">
      <c r="A23" s="24"/>
      <c r="C23" s="23"/>
      <c r="D23" s="27" t="s">
        <v>71</v>
      </c>
      <c r="E23" s="27" t="s">
        <v>72</v>
      </c>
      <c r="F23" s="27" t="s">
        <v>73</v>
      </c>
      <c r="G23" s="28">
        <v>0.02</v>
      </c>
      <c r="H23" s="23"/>
      <c r="I23" s="23"/>
      <c r="J23" s="23"/>
      <c r="M23" s="51"/>
      <c r="N23" s="51"/>
      <c r="O23" s="51"/>
      <c r="P23" s="51"/>
      <c r="Q23" s="51"/>
    </row>
    <row r="24" spans="4:20" ht="15">
      <c r="D24" s="27" t="s">
        <v>71</v>
      </c>
      <c r="E24" s="27" t="s">
        <v>74</v>
      </c>
      <c r="F24" s="27" t="s">
        <v>75</v>
      </c>
      <c r="G24" s="27">
        <v>7</v>
      </c>
      <c r="H24" s="23"/>
      <c r="I24" s="23"/>
      <c r="J24" s="23"/>
      <c r="M24" s="50" t="s">
        <v>91</v>
      </c>
      <c r="N24" t="s">
        <v>52</v>
      </c>
      <c r="O24" t="s">
        <v>53</v>
      </c>
      <c r="P24" t="s">
        <v>54</v>
      </c>
      <c r="Q24" s="52" t="s">
        <v>55</v>
      </c>
      <c r="R24" t="s">
        <v>56</v>
      </c>
      <c r="S24" t="s">
        <v>57</v>
      </c>
      <c r="T24" t="s">
        <v>58</v>
      </c>
    </row>
    <row r="25" spans="2:20" ht="15">
      <c r="B25" s="23"/>
      <c r="D25" s="27" t="s">
        <v>71</v>
      </c>
      <c r="E25" s="27" t="s">
        <v>76</v>
      </c>
      <c r="F25" s="27" t="s">
        <v>77</v>
      </c>
      <c r="G25" s="29">
        <f>B6</f>
        <v>50570</v>
      </c>
      <c r="H25" s="23"/>
      <c r="I25" s="23"/>
      <c r="J25" s="23"/>
      <c r="M25" s="51" t="s">
        <v>65</v>
      </c>
      <c r="N25" s="51">
        <v>483523.872153379</v>
      </c>
      <c r="O25" s="51">
        <v>526623.872153379</v>
      </c>
      <c r="P25" s="51">
        <v>569723.872153379</v>
      </c>
      <c r="Q25" s="51">
        <v>612823.872153379</v>
      </c>
      <c r="R25">
        <v>655923.872153379</v>
      </c>
      <c r="S25">
        <v>699023.872153379</v>
      </c>
      <c r="T25">
        <v>742123.872153379</v>
      </c>
    </row>
    <row r="26" spans="2:7" ht="15">
      <c r="B26" s="30"/>
      <c r="D26" s="27"/>
      <c r="E26" s="25" t="s">
        <v>78</v>
      </c>
      <c r="F26" s="27"/>
      <c r="G26" s="31">
        <f>(1+G23)</f>
        <v>1.02</v>
      </c>
    </row>
    <row r="27" spans="4:7" ht="16.5">
      <c r="D27" s="25"/>
      <c r="E27" s="25" t="s">
        <v>79</v>
      </c>
      <c r="F27" s="25" t="s">
        <v>80</v>
      </c>
      <c r="G27" s="32">
        <f>POWER(G26,G24)</f>
        <v>1.1486856676492798</v>
      </c>
    </row>
    <row r="28" spans="4:10" ht="15">
      <c r="D28" s="25"/>
      <c r="E28" s="25" t="s">
        <v>81</v>
      </c>
      <c r="F28" s="25" t="s">
        <v>82</v>
      </c>
      <c r="G28" s="33">
        <f>G23*G27/(G27-1)</f>
        <v>0.1545119561030997</v>
      </c>
      <c r="H28" s="23"/>
      <c r="I28" s="23"/>
      <c r="J28" s="23"/>
    </row>
    <row r="29" spans="4:7" ht="15">
      <c r="D29" s="34" t="s">
        <v>83</v>
      </c>
      <c r="E29" s="34" t="s">
        <v>84</v>
      </c>
      <c r="F29" s="34" t="s">
        <v>85</v>
      </c>
      <c r="G29" s="35">
        <f>G28*G25</f>
        <v>7813.669620133752</v>
      </c>
    </row>
    <row r="30" spans="6:10" ht="15">
      <c r="F30" s="23"/>
      <c r="G30" s="23"/>
      <c r="H30" s="23"/>
      <c r="I30" s="23"/>
      <c r="J30" s="23"/>
    </row>
    <row r="31" spans="4:10" ht="15">
      <c r="D31" s="23"/>
      <c r="E31" s="23"/>
      <c r="F31" s="23"/>
      <c r="G31" s="23"/>
      <c r="H31" s="23"/>
      <c r="I31" s="23"/>
      <c r="J31" s="23"/>
    </row>
    <row r="32" ht="15">
      <c r="D32" s="23"/>
    </row>
    <row r="43" spans="13:20" ht="15">
      <c r="M43" s="50" t="s">
        <v>91</v>
      </c>
      <c r="N43" t="s">
        <v>52</v>
      </c>
      <c r="O43" t="s">
        <v>53</v>
      </c>
      <c r="P43" t="s">
        <v>54</v>
      </c>
      <c r="Q43" s="52" t="s">
        <v>55</v>
      </c>
      <c r="R43" t="s">
        <v>56</v>
      </c>
      <c r="S43" t="s">
        <v>57</v>
      </c>
      <c r="T43" t="s">
        <v>58</v>
      </c>
    </row>
    <row r="44" spans="13:20" ht="15">
      <c r="M44" t="s">
        <v>66</v>
      </c>
      <c r="N44">
        <v>4835.23872153379</v>
      </c>
      <c r="O44">
        <v>2633.119360766895</v>
      </c>
      <c r="P44">
        <v>1899.0795738445968</v>
      </c>
      <c r="Q44">
        <v>1532.0596803834476</v>
      </c>
      <c r="R44">
        <v>1311.8477443067582</v>
      </c>
      <c r="S44">
        <v>1165.0397869222984</v>
      </c>
      <c r="T44">
        <v>1060.176960219113</v>
      </c>
    </row>
    <row r="62" ht="15">
      <c r="L62" t="s">
        <v>92</v>
      </c>
    </row>
  </sheetData>
  <sheetProtection/>
  <printOptions/>
  <pageMargins left="0.7000000000000001" right="0.7000000000000001" top="0.75" bottom="0.75" header="0.30000000000000004" footer="0.30000000000000004"/>
  <pageSetup fitToHeight="0" fitToWidth="0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8"/>
  <sheetViews>
    <sheetView zoomScalePageLayoutView="0" workbookViewId="0" topLeftCell="A39">
      <selection activeCell="M53" sqref="M53"/>
    </sheetView>
  </sheetViews>
  <sheetFormatPr defaultColWidth="9.140625" defaultRowHeight="15"/>
  <cols>
    <col min="1" max="1" width="10.57421875" style="0" customWidth="1"/>
    <col min="2" max="2" width="13.421875" style="0" bestFit="1" customWidth="1"/>
    <col min="3" max="6" width="12.00390625" style="0" bestFit="1" customWidth="1"/>
  </cols>
  <sheetData>
    <row r="2" spans="1:9" ht="15">
      <c r="A2" s="51"/>
      <c r="B2" t="s">
        <v>60</v>
      </c>
      <c r="C2">
        <v>100</v>
      </c>
      <c r="D2">
        <v>200</v>
      </c>
      <c r="E2">
        <v>300</v>
      </c>
      <c r="F2">
        <v>400</v>
      </c>
      <c r="G2">
        <v>500</v>
      </c>
      <c r="H2">
        <v>600</v>
      </c>
      <c r="I2">
        <v>700</v>
      </c>
    </row>
    <row r="3" spans="1:9" ht="15">
      <c r="A3" s="50"/>
      <c r="B3" s="50" t="s">
        <v>65</v>
      </c>
      <c r="C3" s="50">
        <v>483523.872153379</v>
      </c>
      <c r="D3" s="50">
        <v>526623.872153379</v>
      </c>
      <c r="E3" s="50">
        <v>569723.872153379</v>
      </c>
      <c r="F3">
        <v>612823.872153379</v>
      </c>
      <c r="G3">
        <v>655923.872153379</v>
      </c>
      <c r="H3">
        <v>699023.872153379</v>
      </c>
      <c r="I3">
        <v>742123.872153379</v>
      </c>
    </row>
    <row r="4" spans="1:9" ht="15">
      <c r="A4" s="51"/>
      <c r="B4" s="51" t="s">
        <v>68</v>
      </c>
      <c r="C4" s="51">
        <v>140000</v>
      </c>
      <c r="D4" s="51">
        <v>280000</v>
      </c>
      <c r="E4" s="51">
        <v>420000</v>
      </c>
      <c r="F4">
        <v>560000</v>
      </c>
      <c r="G4">
        <v>700000</v>
      </c>
      <c r="H4">
        <v>840000</v>
      </c>
      <c r="I4">
        <v>980000</v>
      </c>
    </row>
    <row r="10" ht="15">
      <c r="A10" s="36" t="s">
        <v>95</v>
      </c>
    </row>
    <row r="21" spans="1:2" ht="15">
      <c r="A21" s="51"/>
      <c r="B21" s="51"/>
    </row>
    <row r="23" spans="1:6" ht="15">
      <c r="A23" s="51"/>
      <c r="B23" s="51"/>
      <c r="C23" s="51"/>
      <c r="D23" s="51"/>
      <c r="E23" s="51"/>
      <c r="F23" s="51"/>
    </row>
    <row r="24" spans="2:9" ht="15">
      <c r="B24" s="50" t="s">
        <v>91</v>
      </c>
      <c r="C24" t="s">
        <v>52</v>
      </c>
      <c r="D24" t="s">
        <v>53</v>
      </c>
      <c r="E24" t="s">
        <v>54</v>
      </c>
      <c r="F24" s="52" t="s">
        <v>55</v>
      </c>
      <c r="G24" t="s">
        <v>56</v>
      </c>
      <c r="H24" t="s">
        <v>57</v>
      </c>
      <c r="I24" t="s">
        <v>58</v>
      </c>
    </row>
    <row r="25" spans="2:9" ht="15">
      <c r="B25" s="51" t="s">
        <v>65</v>
      </c>
      <c r="C25" s="51">
        <v>483523.872153379</v>
      </c>
      <c r="D25" s="51">
        <v>526623.872153379</v>
      </c>
      <c r="E25" s="51">
        <v>569723.872153379</v>
      </c>
      <c r="F25" s="51">
        <v>612823.872153379</v>
      </c>
      <c r="G25">
        <v>655923.872153379</v>
      </c>
      <c r="H25">
        <v>699023.872153379</v>
      </c>
      <c r="I25">
        <v>742123.872153379</v>
      </c>
    </row>
    <row r="32" ht="15">
      <c r="A32" s="36" t="s">
        <v>96</v>
      </c>
    </row>
    <row r="43" spans="2:9" ht="15">
      <c r="B43" s="50" t="s">
        <v>91</v>
      </c>
      <c r="C43" t="s">
        <v>52</v>
      </c>
      <c r="D43" t="s">
        <v>53</v>
      </c>
      <c r="E43" t="s">
        <v>54</v>
      </c>
      <c r="F43" s="52" t="s">
        <v>55</v>
      </c>
      <c r="G43" t="s">
        <v>56</v>
      </c>
      <c r="H43" t="s">
        <v>57</v>
      </c>
      <c r="I43" t="s">
        <v>58</v>
      </c>
    </row>
    <row r="44" spans="2:9" ht="15">
      <c r="B44" t="s">
        <v>66</v>
      </c>
      <c r="C44">
        <v>4835.23872153379</v>
      </c>
      <c r="D44">
        <v>2633.119360766895</v>
      </c>
      <c r="E44">
        <v>1899.0795738445968</v>
      </c>
      <c r="F44">
        <v>1532.0596803834476</v>
      </c>
      <c r="G44">
        <v>1311.8477443067582</v>
      </c>
      <c r="H44">
        <v>1165.0397869222984</v>
      </c>
      <c r="I44">
        <v>1060.176960219113</v>
      </c>
    </row>
    <row r="52" ht="15">
      <c r="A52" s="36" t="s">
        <v>97</v>
      </c>
    </row>
    <row r="68" ht="15">
      <c r="A68" t="s">
        <v>92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Huelsmann</dc:creator>
  <cp:keywords/>
  <dc:description/>
  <cp:lastModifiedBy>Reece Chekan</cp:lastModifiedBy>
  <dcterms:created xsi:type="dcterms:W3CDTF">2016-02-13T12:15:32Z</dcterms:created>
  <dcterms:modified xsi:type="dcterms:W3CDTF">2016-03-06T00:29:50Z</dcterms:modified>
  <cp:category/>
  <cp:version/>
  <cp:contentType/>
  <cp:contentStatus/>
</cp:coreProperties>
</file>